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<sst xmlns="http://schemas.openxmlformats.org/spreadsheetml/2006/main" count="345" uniqueCount="164">
  <si>
    <t>ОТЧЕТ ОБ ИСПОЛНЕНИИ БЮДЖЕТА</t>
  </si>
  <si>
    <t>КОДЫ</t>
  </si>
  <si>
    <t xml:space="preserve">Форма по ОКУД </t>
  </si>
  <si>
    <t>0503117</t>
  </si>
  <si>
    <t>на 1 мая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</si>
  <si>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</si>
  <si>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</si>
  <si>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</si>
  <si>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</si>
  <si>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</si>
  <si>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</si>
  <si>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</si>
  <si>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</si>
  <si>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</si>
  <si>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</si>
  <si>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</si>
  <si>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</si>
  <si>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</si>
  <si>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</si>
  <si>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</si>
  <si>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</si>
  <si>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</si>
  <si>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</si>
  <si>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</si>
  <si>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</si>
  <si>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</si>
  <si>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</si>
  <si>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</si>
  <si>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</si>
  <si>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</si>
  <si>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</si>
  <si>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</si>
  <si>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</si>
  <si>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</si>
  <si>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</si>
  <si>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</si>
  <si>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</si>
  <si>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</si>
  <si>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</si>
  <si>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</si>
  <si>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</si>
  <si>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</si>
  <si>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</si>
  <si>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</si>
  <si>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</si>
  <si>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</si>
  <si>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</si>
  <si>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</si>
  <si>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</si>
  <si>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</si>
  <si>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</si>
  <si>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</si>
  <si>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</si>
  <si>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</si>
  <si>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</si>
  <si>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</si>
  <si>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</si>
  <si>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</si>
  <si>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</si>
  <si>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</si>
  <si>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</si>
  <si>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</si>
  <si>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</si>
  <si>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</si>
  <si>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</si>
  <si>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</si>
  <si>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</si>
  <si>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</si>
  <si>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</si>
  <si>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</si>
  <si>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</si>
  <si>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</si>
  <si>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</si>
  <si>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</si>
  <si>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</si>
  <si>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</si>
  <si>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</si>
  <si>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Иные межбюджетные трансферты</t>
  </si>
  <si>
    <t>991 0106 9910000190 540</t>
  </si>
  <si>
    <t>Фонд оплаты труда государственных (муниципальных) органов</t>
  </si>
  <si>
    <t>992 0102 0110100190 121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</si>
  <si>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</si>
  <si>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992 0102 0110100190 129</t>
  </si>
  <si>
    <t>992 0104 0110100190 121</t>
  </si>
  <si>
    <t>Иные выплаты персоналу государственных (муниципальных) органов, за исключением фонда оплаты труда</t>
  </si>
  <si>
    <t>992 0104 0110100190 122</t>
  </si>
  <si>
    <t>992 0104 0110100190 129</t>
  </si>
  <si>
    <t>Закупка товаров, работ, услуг в сфере информационно-коммуникационных технологий</t>
  </si>
  <si>
    <t>992 0104 0110100190 242</t>
  </si>
  <si>
    <t>Прочая закупка товаров, работ и услуг для обеспечения государственных (муниципальных) нужд</t>
  </si>
  <si>
    <t>992 0104 0110100190 244</t>
  </si>
  <si>
    <t>Уплата налога на имущество организаций и земельного налога</t>
  </si>
  <si>
    <t>992 0104 0110100190 851</t>
  </si>
  <si>
    <t>Уплата прочих налогов, сборов</t>
  </si>
  <si>
    <t>992 0104 0110100190 852</t>
  </si>
  <si>
    <t>Уплата иных платежей</t>
  </si>
  <si>
    <t>992 0104 0110100190 853</t>
  </si>
  <si>
    <t>992 0104 0150160190 244</t>
  </si>
  <si>
    <t>Резервные средства</t>
  </si>
  <si>
    <t>992 0111 0210320590 870</t>
  </si>
  <si>
    <t>Иные выплаты населению</t>
  </si>
  <si>
    <t>992 0113 0160111520 360</t>
  </si>
  <si>
    <t>992 0113 0170110050 244</t>
  </si>
  <si>
    <t>992 0309 0210110540 244</t>
  </si>
  <si>
    <t>Бюджетные инвестиции в объекты капитального строительства государственной (муниципальной) собственности</t>
  </si>
  <si>
    <t>992 0309 0210110540 414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</si>
  <si>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</si>
  <si>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</si>
  <si>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</si>
  <si>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</si>
  <si>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</si>
  <si>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</si>
  <si>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992 0412 1410211310 244</t>
  </si>
  <si>
    <t>992 0502 0550110770 244</t>
  </si>
  <si>
    <t>992 0502 0550110770 414</t>
  </si>
  <si>
    <t>992 0502 0550210070 244</t>
  </si>
  <si>
    <t>992 0503 0560110080 244</t>
  </si>
  <si>
    <t>992 0503 0560110090 244</t>
  </si>
  <si>
    <t>992 0503 0560110100 244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</si>
  <si>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</si>
  <si>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992 0503 0560110100 621</t>
  </si>
  <si>
    <t>992 0503 0560110130 244</t>
  </si>
  <si>
    <t>992 0505 0520110060 244</t>
  </si>
  <si>
    <t>992 0707 0810210900 621</t>
  </si>
  <si>
    <t>992 0801 0650160125 621</t>
  </si>
  <si>
    <t>992 0801 0670200590 621</t>
  </si>
  <si>
    <t>992 0801 0670209030 621</t>
  </si>
  <si>
    <t>Субсидии автономным учреждениям на иные цели</t>
  </si>
  <si>
    <t>992 0801 0670211390 622</t>
  </si>
  <si>
    <t>992 1003 0910110140 244</t>
  </si>
  <si>
    <t>992 1101 0710210670 621</t>
  </si>
  <si>
    <t>992 1102 0710210690 622</t>
  </si>
  <si>
    <t>Обслуживание муниципального долга</t>
  </si>
  <si>
    <t>992 1301 9920010520 730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</si>
  <si>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</si>
  <si>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</si>
  <si>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</si>
  <si>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</si>
  <si>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</si>
  <si>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</si>
  <si>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</si>
  <si>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</si>
  <si>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</si>
  <si>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</si>
  <si>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</si>
  <si>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</si>
  <si>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</si>
  <si>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</si>
  <si>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</si>
  <si>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</si>
  <si>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</si>
  <si>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</si>
  <si>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</si>
  <si>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</si>
  <si>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</si>
  <si>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</si>
  <si>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</si>
  <si>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</si>
  <si>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</si>
  <si>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</si>
  <si>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</si>
  <si>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</si>
  <si>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5 мая 2016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</si>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</sst>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73">
      <selection activeCell="A103" sqref="A10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8.8515625" style="1" customWidth="1"/>
    <col min="4" max="4" width="4.4218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42491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47929700</f>
        <v>47929700</v>
      </c>
      <c r="N12" s="21"/>
      <c r="O12" s="21"/>
      <c r="P12" s="21">
        <f>15508894.49</f>
        <v>15508894.49</v>
      </c>
      <c r="Q12" s="21"/>
      <c r="R12" s="21"/>
      <c r="S12" s="21"/>
      <c r="T12" s="22">
        <f>32420805.51</f>
        <v>32420805.51</v>
      </c>
      <c r="U12" s="22"/>
    </row>
    <row r="13" spans="1:21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4" t="s">
        <v>34</v>
      </c>
      <c r="J13" s="24"/>
      <c r="K13" s="24" t="s">
        <v>37</v>
      </c>
      <c r="L13" s="24"/>
      <c r="M13" s="25">
        <f>6325100</f>
        <v>6325100</v>
      </c>
      <c r="N13" s="25"/>
      <c r="O13" s="25"/>
      <c r="P13" s="25">
        <f>711350.47</f>
        <v>711350.47</v>
      </c>
      <c r="Q13" s="25"/>
      <c r="R13" s="25"/>
      <c r="S13" s="25"/>
      <c r="T13" s="26">
        <f>5613749.53</f>
        <v>5613749.53</v>
      </c>
      <c r="U13" s="26"/>
    </row>
    <row r="14" spans="1:21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12197.59</f>
        <v>12197.59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1468079.22</f>
        <v>1468079.22</v>
      </c>
      <c r="Q15" s="25"/>
      <c r="R15" s="25"/>
      <c r="S15" s="25"/>
      <c r="T15" s="26">
        <f>0</f>
        <v>0</v>
      </c>
      <c r="U15" s="26"/>
    </row>
    <row r="16" spans="1:21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-126412.84</f>
        <v>-126412.84</v>
      </c>
      <c r="Q16" s="25"/>
      <c r="R16" s="25"/>
      <c r="S16" s="25"/>
      <c r="T16" s="26">
        <f>0</f>
        <v>0</v>
      </c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4" t="s">
        <v>34</v>
      </c>
      <c r="J17" s="24"/>
      <c r="K17" s="24" t="s">
        <v>46</v>
      </c>
      <c r="L17" s="24"/>
      <c r="M17" s="25">
        <f>23340000</f>
        <v>23340000</v>
      </c>
      <c r="N17" s="25"/>
      <c r="O17" s="25"/>
      <c r="P17" s="25">
        <f>7119091.86</f>
        <v>7119091.86</v>
      </c>
      <c r="Q17" s="25"/>
      <c r="R17" s="25"/>
      <c r="S17" s="25"/>
      <c r="T17" s="26">
        <f>16220908.14</f>
        <v>16220908.14</v>
      </c>
      <c r="U17" s="26"/>
    </row>
    <row r="18" spans="1:21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12010.99</f>
        <v>12010.99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41744.17</f>
        <v>41744.17</v>
      </c>
      <c r="Q19" s="25"/>
      <c r="R19" s="25"/>
      <c r="S19" s="25"/>
      <c r="T19" s="26">
        <f>0</f>
        <v>0</v>
      </c>
      <c r="U19" s="26"/>
    </row>
    <row r="20" spans="1:21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4" t="s">
        <v>34</v>
      </c>
      <c r="J20" s="24"/>
      <c r="K20" s="24" t="s">
        <v>52</v>
      </c>
      <c r="L20" s="24"/>
      <c r="M20" s="27" t="s">
        <v>40</v>
      </c>
      <c r="N20" s="27"/>
      <c r="O20" s="27"/>
      <c r="P20" s="25">
        <f>1657.27</f>
        <v>1657.27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4" t="s">
        <v>34</v>
      </c>
      <c r="J21" s="24"/>
      <c r="K21" s="24" t="s">
        <v>54</v>
      </c>
      <c r="L21" s="24"/>
      <c r="M21" s="25">
        <f>1325000</f>
        <v>1325000</v>
      </c>
      <c r="N21" s="25"/>
      <c r="O21" s="25"/>
      <c r="P21" s="25">
        <f>2462243.47</f>
        <v>2462243.47</v>
      </c>
      <c r="Q21" s="25"/>
      <c r="R21" s="25"/>
      <c r="S21" s="25"/>
      <c r="T21" s="26">
        <f>-1137243.47</f>
        <v>-1137243.47</v>
      </c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4" t="s">
        <v>34</v>
      </c>
      <c r="J22" s="24"/>
      <c r="K22" s="24" t="s">
        <v>56</v>
      </c>
      <c r="L22" s="24"/>
      <c r="M22" s="27" t="s">
        <v>40</v>
      </c>
      <c r="N22" s="27"/>
      <c r="O22" s="27"/>
      <c r="P22" s="25">
        <f>-32.59</f>
        <v>-32.59</v>
      </c>
      <c r="Q22" s="25"/>
      <c r="R22" s="25"/>
      <c r="S22" s="25"/>
      <c r="T22" s="26">
        <f>0</f>
        <v>0</v>
      </c>
      <c r="U22" s="26"/>
    </row>
    <row r="23" spans="1:21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4" t="s">
        <v>34</v>
      </c>
      <c r="J23" s="24"/>
      <c r="K23" s="24" t="s">
        <v>58</v>
      </c>
      <c r="L23" s="24"/>
      <c r="M23" s="25">
        <f>4250000</f>
        <v>4250000</v>
      </c>
      <c r="N23" s="25"/>
      <c r="O23" s="25"/>
      <c r="P23" s="25">
        <f>186610.3</f>
        <v>186610.3</v>
      </c>
      <c r="Q23" s="25"/>
      <c r="R23" s="25"/>
      <c r="S23" s="25"/>
      <c r="T23" s="26">
        <f>4063389.7</f>
        <v>4063389.7</v>
      </c>
      <c r="U23" s="26"/>
    </row>
    <row r="24" spans="1:21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4" t="s">
        <v>34</v>
      </c>
      <c r="J24" s="24"/>
      <c r="K24" s="24" t="s">
        <v>60</v>
      </c>
      <c r="L24" s="24"/>
      <c r="M24" s="25">
        <f>3433000</f>
        <v>3433000</v>
      </c>
      <c r="N24" s="25"/>
      <c r="O24" s="25"/>
      <c r="P24" s="25">
        <f>2289128.9</f>
        <v>2289128.9</v>
      </c>
      <c r="Q24" s="25"/>
      <c r="R24" s="25"/>
      <c r="S24" s="25"/>
      <c r="T24" s="26">
        <f>1143871.1</f>
        <v>1143871.1</v>
      </c>
      <c r="U24" s="26"/>
    </row>
    <row r="25" spans="1:21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4" t="s">
        <v>34</v>
      </c>
      <c r="J25" s="24"/>
      <c r="K25" s="24" t="s">
        <v>62</v>
      </c>
      <c r="L25" s="24"/>
      <c r="M25" s="25">
        <f>8726000</f>
        <v>8726000</v>
      </c>
      <c r="N25" s="25"/>
      <c r="O25" s="25"/>
      <c r="P25" s="25">
        <f>638402.57</f>
        <v>638402.57</v>
      </c>
      <c r="Q25" s="25"/>
      <c r="R25" s="25"/>
      <c r="S25" s="25"/>
      <c r="T25" s="26">
        <f>8087597.43</f>
        <v>8087597.43</v>
      </c>
      <c r="U25" s="26"/>
    </row>
    <row r="26" spans="1:21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4" t="s">
        <v>34</v>
      </c>
      <c r="J26" s="24"/>
      <c r="K26" s="24" t="s">
        <v>64</v>
      </c>
      <c r="L26" s="24"/>
      <c r="M26" s="25">
        <f>396000</f>
        <v>396000</v>
      </c>
      <c r="N26" s="25"/>
      <c r="O26" s="25"/>
      <c r="P26" s="25">
        <f>42396.9</f>
        <v>42396.9</v>
      </c>
      <c r="Q26" s="25"/>
      <c r="R26" s="25"/>
      <c r="S26" s="25"/>
      <c r="T26" s="26">
        <f>353603.1</f>
        <v>353603.1</v>
      </c>
      <c r="U26" s="26"/>
    </row>
    <row r="27" spans="1:21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4" t="s">
        <v>34</v>
      </c>
      <c r="J27" s="24"/>
      <c r="K27" s="24" t="s">
        <v>66</v>
      </c>
      <c r="L27" s="24"/>
      <c r="M27" s="27" t="s">
        <v>40</v>
      </c>
      <c r="N27" s="27"/>
      <c r="O27" s="27"/>
      <c r="P27" s="25">
        <f>6800</f>
        <v>6800</v>
      </c>
      <c r="Q27" s="25"/>
      <c r="R27" s="25"/>
      <c r="S27" s="25"/>
      <c r="T27" s="26">
        <f>0</f>
        <v>0</v>
      </c>
      <c r="U27" s="26"/>
    </row>
    <row r="28" spans="1:21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4" t="s">
        <v>34</v>
      </c>
      <c r="J28" s="24"/>
      <c r="K28" s="24" t="s">
        <v>68</v>
      </c>
      <c r="L28" s="24"/>
      <c r="M28" s="25">
        <f>7600</f>
        <v>7600</v>
      </c>
      <c r="N28" s="25"/>
      <c r="O28" s="25"/>
      <c r="P28" s="27" t="s">
        <v>40</v>
      </c>
      <c r="Q28" s="27"/>
      <c r="R28" s="27"/>
      <c r="S28" s="27"/>
      <c r="T28" s="26">
        <f>7600</f>
        <v>7600</v>
      </c>
      <c r="U28" s="26"/>
    </row>
    <row r="29" spans="1:21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4" t="s">
        <v>34</v>
      </c>
      <c r="J29" s="24"/>
      <c r="K29" s="24" t="s">
        <v>70</v>
      </c>
      <c r="L29" s="24"/>
      <c r="M29" s="25">
        <f>127000</f>
        <v>127000</v>
      </c>
      <c r="N29" s="25"/>
      <c r="O29" s="25"/>
      <c r="P29" s="25">
        <f>127000</f>
        <v>127000</v>
      </c>
      <c r="Q29" s="25"/>
      <c r="R29" s="25"/>
      <c r="S29" s="25"/>
      <c r="T29" s="26">
        <f>0</f>
        <v>0</v>
      </c>
      <c r="U29" s="26"/>
    </row>
    <row r="30" spans="1:21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4" t="s">
        <v>34</v>
      </c>
      <c r="J30" s="24"/>
      <c r="K30" s="24" t="s">
        <v>72</v>
      </c>
      <c r="L30" s="24"/>
      <c r="M30" s="27" t="s">
        <v>40</v>
      </c>
      <c r="N30" s="27"/>
      <c r="O30" s="27"/>
      <c r="P30" s="25">
        <f>516626.21</f>
        <v>516626.21</v>
      </c>
      <c r="Q30" s="25"/>
      <c r="R30" s="25"/>
      <c r="S30" s="25"/>
      <c r="T30" s="26">
        <f>0</f>
        <v>0</v>
      </c>
      <c r="U30" s="26"/>
    </row>
    <row r="31" spans="1:21" s="1" customFormat="1" ht="13.5" customHeight="1">
      <c r="A31" s="28" t="s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1" customFormat="1" ht="13.5" customHeight="1">
      <c r="A32" s="12" t="s">
        <v>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" customFormat="1" ht="34.5" customHeight="1">
      <c r="A33" s="13" t="s">
        <v>21</v>
      </c>
      <c r="B33" s="13"/>
      <c r="C33" s="13"/>
      <c r="D33" s="13"/>
      <c r="E33" s="13"/>
      <c r="F33" s="13"/>
      <c r="G33" s="13"/>
      <c r="H33" s="13"/>
      <c r="I33" s="13" t="s">
        <v>22</v>
      </c>
      <c r="J33" s="13"/>
      <c r="K33" s="13" t="s">
        <v>74</v>
      </c>
      <c r="L33" s="13"/>
      <c r="M33" s="14" t="s">
        <v>24</v>
      </c>
      <c r="N33" s="14"/>
      <c r="O33" s="14"/>
      <c r="P33" s="14" t="s">
        <v>25</v>
      </c>
      <c r="Q33" s="14"/>
      <c r="R33" s="14"/>
      <c r="S33" s="14"/>
      <c r="T33" s="15" t="s">
        <v>26</v>
      </c>
      <c r="U33" s="15"/>
    </row>
    <row r="34" spans="1:21" s="1" customFormat="1" ht="13.5" customHeight="1">
      <c r="A34" s="16" t="s">
        <v>27</v>
      </c>
      <c r="B34" s="16"/>
      <c r="C34" s="16"/>
      <c r="D34" s="16"/>
      <c r="E34" s="16"/>
      <c r="F34" s="16"/>
      <c r="G34" s="16"/>
      <c r="H34" s="16"/>
      <c r="I34" s="16" t="s">
        <v>28</v>
      </c>
      <c r="J34" s="16"/>
      <c r="K34" s="16" t="s">
        <v>29</v>
      </c>
      <c r="L34" s="16"/>
      <c r="M34" s="17" t="s">
        <v>30</v>
      </c>
      <c r="N34" s="17"/>
      <c r="O34" s="17"/>
      <c r="P34" s="17" t="s">
        <v>31</v>
      </c>
      <c r="Q34" s="17"/>
      <c r="R34" s="17"/>
      <c r="S34" s="17"/>
      <c r="T34" s="18" t="s">
        <v>32</v>
      </c>
      <c r="U34" s="18"/>
    </row>
    <row r="35" spans="1:21" s="1" customFormat="1" ht="13.5" customHeight="1">
      <c r="A35" s="19" t="s">
        <v>75</v>
      </c>
      <c r="B35" s="19"/>
      <c r="C35" s="19"/>
      <c r="D35" s="19"/>
      <c r="E35" s="19"/>
      <c r="F35" s="19"/>
      <c r="G35" s="19"/>
      <c r="H35" s="19"/>
      <c r="I35" s="20" t="s">
        <v>76</v>
      </c>
      <c r="J35" s="20"/>
      <c r="K35" s="20" t="s">
        <v>35</v>
      </c>
      <c r="L35" s="20"/>
      <c r="M35" s="21">
        <f>55011300.51</f>
        <v>55011300.51</v>
      </c>
      <c r="N35" s="21"/>
      <c r="O35" s="21"/>
      <c r="P35" s="21">
        <f>16403824.32</f>
        <v>16403824.32</v>
      </c>
      <c r="Q35" s="21"/>
      <c r="R35" s="21"/>
      <c r="S35" s="21"/>
      <c r="T35" s="22">
        <f>38607476.19</f>
        <v>38607476.19</v>
      </c>
      <c r="U35" s="22"/>
    </row>
    <row r="36" spans="1:21" s="1" customFormat="1" ht="13.5" customHeight="1">
      <c r="A36" s="29" t="s">
        <v>77</v>
      </c>
      <c r="B36" s="29"/>
      <c r="C36" s="29"/>
      <c r="D36" s="29"/>
      <c r="E36" s="29"/>
      <c r="F36" s="29"/>
      <c r="G36" s="29"/>
      <c r="H36" s="29"/>
      <c r="I36" s="30" t="s">
        <v>76</v>
      </c>
      <c r="J36" s="30"/>
      <c r="K36" s="30" t="s">
        <v>78</v>
      </c>
      <c r="L36" s="30"/>
      <c r="M36" s="31">
        <f>305000</f>
        <v>305000</v>
      </c>
      <c r="N36" s="31"/>
      <c r="O36" s="31"/>
      <c r="P36" s="31">
        <f>152000</f>
        <v>152000</v>
      </c>
      <c r="Q36" s="31"/>
      <c r="R36" s="31"/>
      <c r="S36" s="31"/>
      <c r="T36" s="32">
        <f>153000</f>
        <v>153000</v>
      </c>
      <c r="U36" s="32"/>
    </row>
    <row r="37" spans="1:21" s="1" customFormat="1" ht="13.5" customHeight="1">
      <c r="A37" s="29" t="s">
        <v>79</v>
      </c>
      <c r="B37" s="29"/>
      <c r="C37" s="29"/>
      <c r="D37" s="29"/>
      <c r="E37" s="29"/>
      <c r="F37" s="29"/>
      <c r="G37" s="29"/>
      <c r="H37" s="29"/>
      <c r="I37" s="30" t="s">
        <v>76</v>
      </c>
      <c r="J37" s="30"/>
      <c r="K37" s="30" t="s">
        <v>80</v>
      </c>
      <c r="L37" s="30"/>
      <c r="M37" s="31">
        <f>712000</f>
        <v>712000</v>
      </c>
      <c r="N37" s="31"/>
      <c r="O37" s="31"/>
      <c r="P37" s="31">
        <f>250401.4</f>
        <v>250401.4</v>
      </c>
      <c r="Q37" s="31"/>
      <c r="R37" s="31"/>
      <c r="S37" s="31"/>
      <c r="T37" s="32">
        <f>461598.6</f>
        <v>461598.6</v>
      </c>
      <c r="U37" s="32"/>
    </row>
    <row r="38" spans="1:21" s="1" customFormat="1" ht="33.75" customHeight="1">
      <c r="A38" s="29" t="s">
        <v>81</v>
      </c>
      <c r="B38" s="29"/>
      <c r="C38" s="29"/>
      <c r="D38" s="29"/>
      <c r="E38" s="29"/>
      <c r="F38" s="29"/>
      <c r="G38" s="29"/>
      <c r="H38" s="29"/>
      <c r="I38" s="30" t="s">
        <v>76</v>
      </c>
      <c r="J38" s="30"/>
      <c r="K38" s="30" t="s">
        <v>82</v>
      </c>
      <c r="L38" s="30"/>
      <c r="M38" s="31">
        <f>198000</f>
        <v>198000</v>
      </c>
      <c r="N38" s="31"/>
      <c r="O38" s="31"/>
      <c r="P38" s="31">
        <f>46919.55</f>
        <v>46919.55</v>
      </c>
      <c r="Q38" s="31"/>
      <c r="R38" s="31"/>
      <c r="S38" s="31"/>
      <c r="T38" s="32">
        <f>151080.45</f>
        <v>151080.45</v>
      </c>
      <c r="U38" s="32"/>
    </row>
    <row r="39" spans="1:21" s="1" customFormat="1" ht="13.5" customHeight="1">
      <c r="A39" s="29" t="s">
        <v>79</v>
      </c>
      <c r="B39" s="29"/>
      <c r="C39" s="29"/>
      <c r="D39" s="29"/>
      <c r="E39" s="29"/>
      <c r="F39" s="29"/>
      <c r="G39" s="29"/>
      <c r="H39" s="29"/>
      <c r="I39" s="30" t="s">
        <v>76</v>
      </c>
      <c r="J39" s="30"/>
      <c r="K39" s="30" t="s">
        <v>83</v>
      </c>
      <c r="L39" s="30"/>
      <c r="M39" s="31">
        <f>7310000</f>
        <v>7310000</v>
      </c>
      <c r="N39" s="31"/>
      <c r="O39" s="31"/>
      <c r="P39" s="31">
        <f>1709849.28</f>
        <v>1709849.28</v>
      </c>
      <c r="Q39" s="31"/>
      <c r="R39" s="31"/>
      <c r="S39" s="31"/>
      <c r="T39" s="32">
        <f>5600150.72</f>
        <v>5600150.72</v>
      </c>
      <c r="U39" s="32"/>
    </row>
    <row r="40" spans="1:21" s="1" customFormat="1" ht="24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76</v>
      </c>
      <c r="J40" s="30"/>
      <c r="K40" s="30" t="s">
        <v>85</v>
      </c>
      <c r="L40" s="30"/>
      <c r="M40" s="31">
        <f>6200</f>
        <v>6200</v>
      </c>
      <c r="N40" s="31"/>
      <c r="O40" s="31"/>
      <c r="P40" s="31">
        <f>5219.35</f>
        <v>5219.35</v>
      </c>
      <c r="Q40" s="31"/>
      <c r="R40" s="31"/>
      <c r="S40" s="31"/>
      <c r="T40" s="32">
        <f>980.65</f>
        <v>980.65</v>
      </c>
      <c r="U40" s="32"/>
    </row>
    <row r="41" spans="1:21" s="1" customFormat="1" ht="33.75" customHeight="1">
      <c r="A41" s="29" t="s">
        <v>81</v>
      </c>
      <c r="B41" s="29"/>
      <c r="C41" s="29"/>
      <c r="D41" s="29"/>
      <c r="E41" s="29"/>
      <c r="F41" s="29"/>
      <c r="G41" s="29"/>
      <c r="H41" s="29"/>
      <c r="I41" s="30" t="s">
        <v>76</v>
      </c>
      <c r="J41" s="30"/>
      <c r="K41" s="30" t="s">
        <v>86</v>
      </c>
      <c r="L41" s="30"/>
      <c r="M41" s="31">
        <f>1223800</f>
        <v>1223800</v>
      </c>
      <c r="N41" s="31"/>
      <c r="O41" s="31"/>
      <c r="P41" s="31">
        <f>437225.43</f>
        <v>437225.43</v>
      </c>
      <c r="Q41" s="31"/>
      <c r="R41" s="31"/>
      <c r="S41" s="31"/>
      <c r="T41" s="32">
        <f>786574.57</f>
        <v>786574.57</v>
      </c>
      <c r="U41" s="32"/>
    </row>
    <row r="42" spans="1:21" s="1" customFormat="1" ht="24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30" t="s">
        <v>76</v>
      </c>
      <c r="J42" s="30"/>
      <c r="K42" s="30" t="s">
        <v>88</v>
      </c>
      <c r="L42" s="30"/>
      <c r="M42" s="31">
        <f>492000</f>
        <v>492000</v>
      </c>
      <c r="N42" s="31"/>
      <c r="O42" s="31"/>
      <c r="P42" s="31">
        <f>188232.06</f>
        <v>188232.06</v>
      </c>
      <c r="Q42" s="31"/>
      <c r="R42" s="31"/>
      <c r="S42" s="31"/>
      <c r="T42" s="32">
        <f>303767.94</f>
        <v>303767.94</v>
      </c>
      <c r="U42" s="32"/>
    </row>
    <row r="43" spans="1:21" s="1" customFormat="1" ht="24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30" t="s">
        <v>76</v>
      </c>
      <c r="J43" s="30"/>
      <c r="K43" s="30" t="s">
        <v>90</v>
      </c>
      <c r="L43" s="30"/>
      <c r="M43" s="31">
        <f>2309000</f>
        <v>2309000</v>
      </c>
      <c r="N43" s="31"/>
      <c r="O43" s="31"/>
      <c r="P43" s="31">
        <f>447116.87</f>
        <v>447116.87</v>
      </c>
      <c r="Q43" s="31"/>
      <c r="R43" s="31"/>
      <c r="S43" s="31"/>
      <c r="T43" s="32">
        <f>1861883.13</f>
        <v>1861883.13</v>
      </c>
      <c r="U43" s="32"/>
    </row>
    <row r="44" spans="1:21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30" t="s">
        <v>76</v>
      </c>
      <c r="J44" s="30"/>
      <c r="K44" s="30" t="s">
        <v>92</v>
      </c>
      <c r="L44" s="30"/>
      <c r="M44" s="31">
        <f>50000</f>
        <v>50000</v>
      </c>
      <c r="N44" s="31"/>
      <c r="O44" s="31"/>
      <c r="P44" s="31">
        <f>4724</f>
        <v>4724</v>
      </c>
      <c r="Q44" s="31"/>
      <c r="R44" s="31"/>
      <c r="S44" s="31"/>
      <c r="T44" s="32">
        <f>45276</f>
        <v>45276</v>
      </c>
      <c r="U44" s="32"/>
    </row>
    <row r="45" spans="1:21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30" t="s">
        <v>76</v>
      </c>
      <c r="J45" s="30"/>
      <c r="K45" s="30" t="s">
        <v>94</v>
      </c>
      <c r="L45" s="30"/>
      <c r="M45" s="31">
        <f>30000</f>
        <v>30000</v>
      </c>
      <c r="N45" s="31"/>
      <c r="O45" s="31"/>
      <c r="P45" s="31">
        <f>9124.64</f>
        <v>9124.64</v>
      </c>
      <c r="Q45" s="31"/>
      <c r="R45" s="31"/>
      <c r="S45" s="31"/>
      <c r="T45" s="32">
        <f>20875.36</f>
        <v>20875.36</v>
      </c>
      <c r="U45" s="32"/>
    </row>
    <row r="46" spans="1:21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30" t="s">
        <v>76</v>
      </c>
      <c r="J46" s="30"/>
      <c r="K46" s="30" t="s">
        <v>96</v>
      </c>
      <c r="L46" s="30"/>
      <c r="M46" s="31">
        <f>20000</f>
        <v>20000</v>
      </c>
      <c r="N46" s="31"/>
      <c r="O46" s="31"/>
      <c r="P46" s="31">
        <f>19420.18</f>
        <v>19420.18</v>
      </c>
      <c r="Q46" s="31"/>
      <c r="R46" s="31"/>
      <c r="S46" s="31"/>
      <c r="T46" s="32">
        <f>579.82</f>
        <v>579.82</v>
      </c>
      <c r="U46" s="32"/>
    </row>
    <row r="47" spans="1:21" s="1" customFormat="1" ht="24" customHeight="1">
      <c r="A47" s="29" t="s">
        <v>89</v>
      </c>
      <c r="B47" s="29"/>
      <c r="C47" s="29"/>
      <c r="D47" s="29"/>
      <c r="E47" s="29"/>
      <c r="F47" s="29"/>
      <c r="G47" s="29"/>
      <c r="H47" s="29"/>
      <c r="I47" s="30" t="s">
        <v>76</v>
      </c>
      <c r="J47" s="30"/>
      <c r="K47" s="30" t="s">
        <v>97</v>
      </c>
      <c r="L47" s="30"/>
      <c r="M47" s="31">
        <f>7600</f>
        <v>7600</v>
      </c>
      <c r="N47" s="31"/>
      <c r="O47" s="31"/>
      <c r="P47" s="33" t="s">
        <v>40</v>
      </c>
      <c r="Q47" s="33"/>
      <c r="R47" s="33"/>
      <c r="S47" s="33"/>
      <c r="T47" s="32">
        <f>7600</f>
        <v>7600</v>
      </c>
      <c r="U47" s="32"/>
    </row>
    <row r="48" spans="1:21" s="1" customFormat="1" ht="13.5" customHeight="1">
      <c r="A48" s="29" t="s">
        <v>98</v>
      </c>
      <c r="B48" s="29"/>
      <c r="C48" s="29"/>
      <c r="D48" s="29"/>
      <c r="E48" s="29"/>
      <c r="F48" s="29"/>
      <c r="G48" s="29"/>
      <c r="H48" s="29"/>
      <c r="I48" s="30" t="s">
        <v>76</v>
      </c>
      <c r="J48" s="30"/>
      <c r="K48" s="30" t="s">
        <v>99</v>
      </c>
      <c r="L48" s="30"/>
      <c r="M48" s="31">
        <f>14000</f>
        <v>14000</v>
      </c>
      <c r="N48" s="31"/>
      <c r="O48" s="31"/>
      <c r="P48" s="33" t="s">
        <v>40</v>
      </c>
      <c r="Q48" s="33"/>
      <c r="R48" s="33"/>
      <c r="S48" s="33"/>
      <c r="T48" s="32">
        <f>14000</f>
        <v>14000</v>
      </c>
      <c r="U48" s="32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76</v>
      </c>
      <c r="J49" s="30"/>
      <c r="K49" s="30" t="s">
        <v>101</v>
      </c>
      <c r="L49" s="30"/>
      <c r="M49" s="31">
        <f>100000</f>
        <v>100000</v>
      </c>
      <c r="N49" s="31"/>
      <c r="O49" s="31"/>
      <c r="P49" s="31">
        <f>7000</f>
        <v>7000</v>
      </c>
      <c r="Q49" s="31"/>
      <c r="R49" s="31"/>
      <c r="S49" s="31"/>
      <c r="T49" s="32">
        <f>93000</f>
        <v>93000</v>
      </c>
      <c r="U49" s="32"/>
    </row>
    <row r="50" spans="1:21" s="1" customFormat="1" ht="24" customHeight="1">
      <c r="A50" s="29" t="s">
        <v>89</v>
      </c>
      <c r="B50" s="29"/>
      <c r="C50" s="29"/>
      <c r="D50" s="29"/>
      <c r="E50" s="29"/>
      <c r="F50" s="29"/>
      <c r="G50" s="29"/>
      <c r="H50" s="29"/>
      <c r="I50" s="30" t="s">
        <v>76</v>
      </c>
      <c r="J50" s="30"/>
      <c r="K50" s="30" t="s">
        <v>102</v>
      </c>
      <c r="L50" s="30"/>
      <c r="M50" s="31">
        <f>2206000</f>
        <v>2206000</v>
      </c>
      <c r="N50" s="31"/>
      <c r="O50" s="31"/>
      <c r="P50" s="31">
        <f>848210.12</f>
        <v>848210.12</v>
      </c>
      <c r="Q50" s="31"/>
      <c r="R50" s="31"/>
      <c r="S50" s="31"/>
      <c r="T50" s="32">
        <f>1357789.88</f>
        <v>1357789.88</v>
      </c>
      <c r="U50" s="32"/>
    </row>
    <row r="51" spans="1:21" s="1" customFormat="1" ht="24" customHeight="1">
      <c r="A51" s="29" t="s">
        <v>89</v>
      </c>
      <c r="B51" s="29"/>
      <c r="C51" s="29"/>
      <c r="D51" s="29"/>
      <c r="E51" s="29"/>
      <c r="F51" s="29"/>
      <c r="G51" s="29"/>
      <c r="H51" s="29"/>
      <c r="I51" s="30" t="s">
        <v>76</v>
      </c>
      <c r="J51" s="30"/>
      <c r="K51" s="30" t="s">
        <v>103</v>
      </c>
      <c r="L51" s="30"/>
      <c r="M51" s="31">
        <f>113000</f>
        <v>113000</v>
      </c>
      <c r="N51" s="31"/>
      <c r="O51" s="31"/>
      <c r="P51" s="33" t="s">
        <v>40</v>
      </c>
      <c r="Q51" s="33"/>
      <c r="R51" s="33"/>
      <c r="S51" s="33"/>
      <c r="T51" s="32">
        <f>113000</f>
        <v>113000</v>
      </c>
      <c r="U51" s="32"/>
    </row>
    <row r="52" spans="1:21" s="1" customFormat="1" ht="24" customHeight="1">
      <c r="A52" s="29" t="s">
        <v>104</v>
      </c>
      <c r="B52" s="29"/>
      <c r="C52" s="29"/>
      <c r="D52" s="29"/>
      <c r="E52" s="29"/>
      <c r="F52" s="29"/>
      <c r="G52" s="29"/>
      <c r="H52" s="29"/>
      <c r="I52" s="30" t="s">
        <v>76</v>
      </c>
      <c r="J52" s="30"/>
      <c r="K52" s="30" t="s">
        <v>105</v>
      </c>
      <c r="L52" s="30"/>
      <c r="M52" s="31">
        <f>3850000</f>
        <v>3850000</v>
      </c>
      <c r="N52" s="31"/>
      <c r="O52" s="31"/>
      <c r="P52" s="31">
        <f>2590901</f>
        <v>2590901</v>
      </c>
      <c r="Q52" s="31"/>
      <c r="R52" s="31"/>
      <c r="S52" s="31"/>
      <c r="T52" s="32">
        <f>1259099</f>
        <v>1259099</v>
      </c>
      <c r="U52" s="32"/>
    </row>
    <row r="53" spans="1:21" s="1" customFormat="1" ht="24" customHeight="1">
      <c r="A53" s="29" t="s">
        <v>89</v>
      </c>
      <c r="B53" s="29"/>
      <c r="C53" s="29"/>
      <c r="D53" s="29"/>
      <c r="E53" s="29"/>
      <c r="F53" s="29"/>
      <c r="G53" s="29"/>
      <c r="H53" s="29"/>
      <c r="I53" s="30" t="s">
        <v>76</v>
      </c>
      <c r="J53" s="30"/>
      <c r="K53" s="30" t="s">
        <v>106</v>
      </c>
      <c r="L53" s="30"/>
      <c r="M53" s="31">
        <f>7000</f>
        <v>7000</v>
      </c>
      <c r="N53" s="31"/>
      <c r="O53" s="31"/>
      <c r="P53" s="33" t="s">
        <v>40</v>
      </c>
      <c r="Q53" s="33"/>
      <c r="R53" s="33"/>
      <c r="S53" s="33"/>
      <c r="T53" s="32">
        <f>7000</f>
        <v>7000</v>
      </c>
      <c r="U53" s="32"/>
    </row>
    <row r="54" spans="1:21" s="1" customFormat="1" ht="24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30" t="s">
        <v>76</v>
      </c>
      <c r="J54" s="30"/>
      <c r="K54" s="30" t="s">
        <v>107</v>
      </c>
      <c r="L54" s="30"/>
      <c r="M54" s="31">
        <f>6000</f>
        <v>6000</v>
      </c>
      <c r="N54" s="31"/>
      <c r="O54" s="31"/>
      <c r="P54" s="33" t="s">
        <v>40</v>
      </c>
      <c r="Q54" s="33"/>
      <c r="R54" s="33"/>
      <c r="S54" s="33"/>
      <c r="T54" s="32">
        <f>6000</f>
        <v>6000</v>
      </c>
      <c r="U54" s="32"/>
    </row>
    <row r="55" spans="1:21" s="1" customFormat="1" ht="24" customHeight="1">
      <c r="A55" s="29" t="s">
        <v>89</v>
      </c>
      <c r="B55" s="29"/>
      <c r="C55" s="29"/>
      <c r="D55" s="29"/>
      <c r="E55" s="29"/>
      <c r="F55" s="29"/>
      <c r="G55" s="29"/>
      <c r="H55" s="29"/>
      <c r="I55" s="30" t="s">
        <v>76</v>
      </c>
      <c r="J55" s="30"/>
      <c r="K55" s="30" t="s">
        <v>108</v>
      </c>
      <c r="L55" s="30"/>
      <c r="M55" s="31">
        <f>100000</f>
        <v>100000</v>
      </c>
      <c r="N55" s="31"/>
      <c r="O55" s="31"/>
      <c r="P55" s="31">
        <f>99150</f>
        <v>99150</v>
      </c>
      <c r="Q55" s="31"/>
      <c r="R55" s="31"/>
      <c r="S55" s="31"/>
      <c r="T55" s="32">
        <f>850</f>
        <v>850</v>
      </c>
      <c r="U55" s="32"/>
    </row>
    <row r="56" spans="1:21" s="1" customFormat="1" ht="24" customHeight="1">
      <c r="A56" s="29" t="s">
        <v>89</v>
      </c>
      <c r="B56" s="29"/>
      <c r="C56" s="29"/>
      <c r="D56" s="29"/>
      <c r="E56" s="29"/>
      <c r="F56" s="29"/>
      <c r="G56" s="29"/>
      <c r="H56" s="29"/>
      <c r="I56" s="30" t="s">
        <v>76</v>
      </c>
      <c r="J56" s="30"/>
      <c r="K56" s="30" t="s">
        <v>109</v>
      </c>
      <c r="L56" s="30"/>
      <c r="M56" s="31">
        <f>2000</f>
        <v>2000</v>
      </c>
      <c r="N56" s="31"/>
      <c r="O56" s="31"/>
      <c r="P56" s="33" t="s">
        <v>40</v>
      </c>
      <c r="Q56" s="33"/>
      <c r="R56" s="33"/>
      <c r="S56" s="33"/>
      <c r="T56" s="32">
        <f>2000</f>
        <v>2000</v>
      </c>
      <c r="U56" s="32"/>
    </row>
    <row r="57" spans="1:21" s="1" customFormat="1" ht="24" customHeight="1">
      <c r="A57" s="29" t="s">
        <v>89</v>
      </c>
      <c r="B57" s="29"/>
      <c r="C57" s="29"/>
      <c r="D57" s="29"/>
      <c r="E57" s="29"/>
      <c r="F57" s="29"/>
      <c r="G57" s="29"/>
      <c r="H57" s="29"/>
      <c r="I57" s="30" t="s">
        <v>76</v>
      </c>
      <c r="J57" s="30"/>
      <c r="K57" s="30" t="s">
        <v>110</v>
      </c>
      <c r="L57" s="30"/>
      <c r="M57" s="31">
        <f>7335110.51</f>
        <v>7335110.51</v>
      </c>
      <c r="N57" s="31"/>
      <c r="O57" s="31"/>
      <c r="P57" s="31">
        <f>458654.4</f>
        <v>458654.4</v>
      </c>
      <c r="Q57" s="31"/>
      <c r="R57" s="31"/>
      <c r="S57" s="31"/>
      <c r="T57" s="32">
        <f>6876456.11</f>
        <v>6876456.11</v>
      </c>
      <c r="U57" s="32"/>
    </row>
    <row r="58" spans="1:21" s="1" customFormat="1" ht="24" customHeight="1">
      <c r="A58" s="29" t="s">
        <v>89</v>
      </c>
      <c r="B58" s="29"/>
      <c r="C58" s="29"/>
      <c r="D58" s="29"/>
      <c r="E58" s="29"/>
      <c r="F58" s="29"/>
      <c r="G58" s="29"/>
      <c r="H58" s="29"/>
      <c r="I58" s="30" t="s">
        <v>76</v>
      </c>
      <c r="J58" s="30"/>
      <c r="K58" s="30" t="s">
        <v>111</v>
      </c>
      <c r="L58" s="30"/>
      <c r="M58" s="31">
        <f>70000</f>
        <v>70000</v>
      </c>
      <c r="N58" s="31"/>
      <c r="O58" s="31"/>
      <c r="P58" s="33" t="s">
        <v>40</v>
      </c>
      <c r="Q58" s="33"/>
      <c r="R58" s="33"/>
      <c r="S58" s="33"/>
      <c r="T58" s="32">
        <f>70000</f>
        <v>70000</v>
      </c>
      <c r="U58" s="32"/>
    </row>
    <row r="59" spans="1:21" s="1" customFormat="1" ht="24" customHeight="1">
      <c r="A59" s="29" t="s">
        <v>89</v>
      </c>
      <c r="B59" s="29"/>
      <c r="C59" s="29"/>
      <c r="D59" s="29"/>
      <c r="E59" s="29"/>
      <c r="F59" s="29"/>
      <c r="G59" s="29"/>
      <c r="H59" s="29"/>
      <c r="I59" s="30" t="s">
        <v>76</v>
      </c>
      <c r="J59" s="30"/>
      <c r="K59" s="30" t="s">
        <v>112</v>
      </c>
      <c r="L59" s="30"/>
      <c r="M59" s="31">
        <f>5000</f>
        <v>5000</v>
      </c>
      <c r="N59" s="31"/>
      <c r="O59" s="31"/>
      <c r="P59" s="33" t="s">
        <v>40</v>
      </c>
      <c r="Q59" s="33"/>
      <c r="R59" s="33"/>
      <c r="S59" s="33"/>
      <c r="T59" s="32">
        <f>5000</f>
        <v>5000</v>
      </c>
      <c r="U59" s="32"/>
    </row>
    <row r="60" spans="1:21" s="1" customFormat="1" ht="24" customHeight="1">
      <c r="A60" s="29" t="s">
        <v>89</v>
      </c>
      <c r="B60" s="29"/>
      <c r="C60" s="29"/>
      <c r="D60" s="29"/>
      <c r="E60" s="29"/>
      <c r="F60" s="29"/>
      <c r="G60" s="29"/>
      <c r="H60" s="29"/>
      <c r="I60" s="30" t="s">
        <v>76</v>
      </c>
      <c r="J60" s="30"/>
      <c r="K60" s="30" t="s">
        <v>113</v>
      </c>
      <c r="L60" s="30"/>
      <c r="M60" s="31">
        <f>490000</f>
        <v>490000</v>
      </c>
      <c r="N60" s="31"/>
      <c r="O60" s="31"/>
      <c r="P60" s="31">
        <f>235462.93</f>
        <v>235462.93</v>
      </c>
      <c r="Q60" s="31"/>
      <c r="R60" s="31"/>
      <c r="S60" s="31"/>
      <c r="T60" s="32">
        <f>254537.07</f>
        <v>254537.07</v>
      </c>
      <c r="U60" s="32"/>
    </row>
    <row r="61" spans="1:21" s="1" customFormat="1" ht="24" customHeight="1">
      <c r="A61" s="29" t="s">
        <v>104</v>
      </c>
      <c r="B61" s="29"/>
      <c r="C61" s="29"/>
      <c r="D61" s="29"/>
      <c r="E61" s="29"/>
      <c r="F61" s="29"/>
      <c r="G61" s="29"/>
      <c r="H61" s="29"/>
      <c r="I61" s="30" t="s">
        <v>76</v>
      </c>
      <c r="J61" s="30"/>
      <c r="K61" s="30" t="s">
        <v>114</v>
      </c>
      <c r="L61" s="30"/>
      <c r="M61" s="31">
        <f>1317640</f>
        <v>1317640</v>
      </c>
      <c r="N61" s="31"/>
      <c r="O61" s="31"/>
      <c r="P61" s="33" t="s">
        <v>40</v>
      </c>
      <c r="Q61" s="33"/>
      <c r="R61" s="33"/>
      <c r="S61" s="33"/>
      <c r="T61" s="32">
        <f>1317640</f>
        <v>1317640</v>
      </c>
      <c r="U61" s="32"/>
    </row>
    <row r="62" spans="1:21" s="1" customFormat="1" ht="24" customHeight="1">
      <c r="A62" s="29" t="s">
        <v>89</v>
      </c>
      <c r="B62" s="29"/>
      <c r="C62" s="29"/>
      <c r="D62" s="29"/>
      <c r="E62" s="29"/>
      <c r="F62" s="29"/>
      <c r="G62" s="29"/>
      <c r="H62" s="29"/>
      <c r="I62" s="30" t="s">
        <v>76</v>
      </c>
      <c r="J62" s="30"/>
      <c r="K62" s="30" t="s">
        <v>115</v>
      </c>
      <c r="L62" s="30"/>
      <c r="M62" s="31">
        <f>50000</f>
        <v>50000</v>
      </c>
      <c r="N62" s="31"/>
      <c r="O62" s="31"/>
      <c r="P62" s="31">
        <f>48819.67</f>
        <v>48819.67</v>
      </c>
      <c r="Q62" s="31"/>
      <c r="R62" s="31"/>
      <c r="S62" s="31"/>
      <c r="T62" s="32">
        <f>1180.33</f>
        <v>1180.33</v>
      </c>
      <c r="U62" s="32"/>
    </row>
    <row r="63" spans="1:21" s="1" customFormat="1" ht="24" customHeight="1">
      <c r="A63" s="29" t="s">
        <v>89</v>
      </c>
      <c r="B63" s="29"/>
      <c r="C63" s="29"/>
      <c r="D63" s="29"/>
      <c r="E63" s="29"/>
      <c r="F63" s="29"/>
      <c r="G63" s="29"/>
      <c r="H63" s="29"/>
      <c r="I63" s="30" t="s">
        <v>76</v>
      </c>
      <c r="J63" s="30"/>
      <c r="K63" s="30" t="s">
        <v>116</v>
      </c>
      <c r="L63" s="30"/>
      <c r="M63" s="31">
        <f>1020000</f>
        <v>1020000</v>
      </c>
      <c r="N63" s="31"/>
      <c r="O63" s="31"/>
      <c r="P63" s="31">
        <f>30000</f>
        <v>30000</v>
      </c>
      <c r="Q63" s="31"/>
      <c r="R63" s="31"/>
      <c r="S63" s="31"/>
      <c r="T63" s="32">
        <f>990000</f>
        <v>990000</v>
      </c>
      <c r="U63" s="32"/>
    </row>
    <row r="64" spans="1:21" s="1" customFormat="1" ht="24" customHeight="1">
      <c r="A64" s="29" t="s">
        <v>89</v>
      </c>
      <c r="B64" s="29"/>
      <c r="C64" s="29"/>
      <c r="D64" s="29"/>
      <c r="E64" s="29"/>
      <c r="F64" s="29"/>
      <c r="G64" s="29"/>
      <c r="H64" s="29"/>
      <c r="I64" s="30" t="s">
        <v>76</v>
      </c>
      <c r="J64" s="30"/>
      <c r="K64" s="30" t="s">
        <v>117</v>
      </c>
      <c r="L64" s="30"/>
      <c r="M64" s="31">
        <f>550000</f>
        <v>550000</v>
      </c>
      <c r="N64" s="31"/>
      <c r="O64" s="31"/>
      <c r="P64" s="31">
        <f>228482</f>
        <v>228482</v>
      </c>
      <c r="Q64" s="31"/>
      <c r="R64" s="31"/>
      <c r="S64" s="31"/>
      <c r="T64" s="32">
        <f>321518</f>
        <v>321518</v>
      </c>
      <c r="U64" s="32"/>
    </row>
    <row r="65" spans="1:21" s="1" customFormat="1" ht="24" customHeight="1">
      <c r="A65" s="29" t="s">
        <v>89</v>
      </c>
      <c r="B65" s="29"/>
      <c r="C65" s="29"/>
      <c r="D65" s="29"/>
      <c r="E65" s="29"/>
      <c r="F65" s="29"/>
      <c r="G65" s="29"/>
      <c r="H65" s="29"/>
      <c r="I65" s="30" t="s">
        <v>76</v>
      </c>
      <c r="J65" s="30"/>
      <c r="K65" s="30" t="s">
        <v>118</v>
      </c>
      <c r="L65" s="30"/>
      <c r="M65" s="31">
        <f>7479600</f>
        <v>7479600</v>
      </c>
      <c r="N65" s="31"/>
      <c r="O65" s="31"/>
      <c r="P65" s="31">
        <f>2589776.22</f>
        <v>2589776.22</v>
      </c>
      <c r="Q65" s="31"/>
      <c r="R65" s="31"/>
      <c r="S65" s="31"/>
      <c r="T65" s="32">
        <f>4889823.78</f>
        <v>4889823.78</v>
      </c>
      <c r="U65" s="32"/>
    </row>
    <row r="66" spans="1:21" s="1" customFormat="1" ht="33.75" customHeight="1">
      <c r="A66" s="29" t="s">
        <v>119</v>
      </c>
      <c r="B66" s="29"/>
      <c r="C66" s="29"/>
      <c r="D66" s="29"/>
      <c r="E66" s="29"/>
      <c r="F66" s="29"/>
      <c r="G66" s="29"/>
      <c r="H66" s="29"/>
      <c r="I66" s="30" t="s">
        <v>76</v>
      </c>
      <c r="J66" s="30"/>
      <c r="K66" s="30" t="s">
        <v>120</v>
      </c>
      <c r="L66" s="30"/>
      <c r="M66" s="31">
        <f>2400000</f>
        <v>2400000</v>
      </c>
      <c r="N66" s="31"/>
      <c r="O66" s="31"/>
      <c r="P66" s="31">
        <f>800000</f>
        <v>800000</v>
      </c>
      <c r="Q66" s="31"/>
      <c r="R66" s="31"/>
      <c r="S66" s="31"/>
      <c r="T66" s="32">
        <f>1600000</f>
        <v>1600000</v>
      </c>
      <c r="U66" s="32"/>
    </row>
    <row r="67" spans="1:21" s="1" customFormat="1" ht="24" customHeight="1">
      <c r="A67" s="29" t="s">
        <v>89</v>
      </c>
      <c r="B67" s="29"/>
      <c r="C67" s="29"/>
      <c r="D67" s="29"/>
      <c r="E67" s="29"/>
      <c r="F67" s="29"/>
      <c r="G67" s="29"/>
      <c r="H67" s="29"/>
      <c r="I67" s="30" t="s">
        <v>76</v>
      </c>
      <c r="J67" s="30"/>
      <c r="K67" s="30" t="s">
        <v>121</v>
      </c>
      <c r="L67" s="30"/>
      <c r="M67" s="31">
        <f>3000000</f>
        <v>3000000</v>
      </c>
      <c r="N67" s="31"/>
      <c r="O67" s="31"/>
      <c r="P67" s="31">
        <f>1699384.5</f>
        <v>1699384.5</v>
      </c>
      <c r="Q67" s="31"/>
      <c r="R67" s="31"/>
      <c r="S67" s="31"/>
      <c r="T67" s="32">
        <f>1300615.5</f>
        <v>1300615.5</v>
      </c>
      <c r="U67" s="32"/>
    </row>
    <row r="68" spans="1:21" s="1" customFormat="1" ht="24" customHeight="1">
      <c r="A68" s="29" t="s">
        <v>89</v>
      </c>
      <c r="B68" s="29"/>
      <c r="C68" s="29"/>
      <c r="D68" s="29"/>
      <c r="E68" s="29"/>
      <c r="F68" s="29"/>
      <c r="G68" s="29"/>
      <c r="H68" s="29"/>
      <c r="I68" s="30" t="s">
        <v>76</v>
      </c>
      <c r="J68" s="30"/>
      <c r="K68" s="30" t="s">
        <v>122</v>
      </c>
      <c r="L68" s="30"/>
      <c r="M68" s="31">
        <f>3000</f>
        <v>3000</v>
      </c>
      <c r="N68" s="31"/>
      <c r="O68" s="31"/>
      <c r="P68" s="33" t="s">
        <v>40</v>
      </c>
      <c r="Q68" s="33"/>
      <c r="R68" s="33"/>
      <c r="S68" s="33"/>
      <c r="T68" s="32">
        <f>3000</f>
        <v>3000</v>
      </c>
      <c r="U68" s="32"/>
    </row>
    <row r="69" spans="1:21" s="1" customFormat="1" ht="33.75" customHeight="1">
      <c r="A69" s="29" t="s">
        <v>119</v>
      </c>
      <c r="B69" s="29"/>
      <c r="C69" s="29"/>
      <c r="D69" s="29"/>
      <c r="E69" s="29"/>
      <c r="F69" s="29"/>
      <c r="G69" s="29"/>
      <c r="H69" s="29"/>
      <c r="I69" s="30" t="s">
        <v>76</v>
      </c>
      <c r="J69" s="30"/>
      <c r="K69" s="30" t="s">
        <v>123</v>
      </c>
      <c r="L69" s="30"/>
      <c r="M69" s="31">
        <f>390000</f>
        <v>390000</v>
      </c>
      <c r="N69" s="31"/>
      <c r="O69" s="31"/>
      <c r="P69" s="31">
        <f>123100</f>
        <v>123100</v>
      </c>
      <c r="Q69" s="31"/>
      <c r="R69" s="31"/>
      <c r="S69" s="31"/>
      <c r="T69" s="32">
        <f>266900</f>
        <v>266900</v>
      </c>
      <c r="U69" s="32"/>
    </row>
    <row r="70" spans="1:21" s="1" customFormat="1" ht="33.75" customHeight="1">
      <c r="A70" s="29" t="s">
        <v>119</v>
      </c>
      <c r="B70" s="29"/>
      <c r="C70" s="29"/>
      <c r="D70" s="29"/>
      <c r="E70" s="29"/>
      <c r="F70" s="29"/>
      <c r="G70" s="29"/>
      <c r="H70" s="29"/>
      <c r="I70" s="30" t="s">
        <v>76</v>
      </c>
      <c r="J70" s="30"/>
      <c r="K70" s="30" t="s">
        <v>124</v>
      </c>
      <c r="L70" s="30"/>
      <c r="M70" s="31">
        <f>168400</f>
        <v>168400</v>
      </c>
      <c r="N70" s="31"/>
      <c r="O70" s="31"/>
      <c r="P70" s="31">
        <f>168400</f>
        <v>168400</v>
      </c>
      <c r="Q70" s="31"/>
      <c r="R70" s="31"/>
      <c r="S70" s="31"/>
      <c r="T70" s="32">
        <f>0</f>
        <v>0</v>
      </c>
      <c r="U70" s="32"/>
    </row>
    <row r="71" spans="1:21" s="1" customFormat="1" ht="33.75" customHeight="1">
      <c r="A71" s="29" t="s">
        <v>119</v>
      </c>
      <c r="B71" s="29"/>
      <c r="C71" s="29"/>
      <c r="D71" s="29"/>
      <c r="E71" s="29"/>
      <c r="F71" s="29"/>
      <c r="G71" s="29"/>
      <c r="H71" s="29"/>
      <c r="I71" s="30" t="s">
        <v>76</v>
      </c>
      <c r="J71" s="30"/>
      <c r="K71" s="30" t="s">
        <v>125</v>
      </c>
      <c r="L71" s="30"/>
      <c r="M71" s="31">
        <f>9879600</f>
        <v>9879600</v>
      </c>
      <c r="N71" s="31"/>
      <c r="O71" s="31"/>
      <c r="P71" s="31">
        <f>2957700</f>
        <v>2957700</v>
      </c>
      <c r="Q71" s="31"/>
      <c r="R71" s="31"/>
      <c r="S71" s="31"/>
      <c r="T71" s="32">
        <f>6921900</f>
        <v>6921900</v>
      </c>
      <c r="U71" s="32"/>
    </row>
    <row r="72" spans="1:21" s="1" customFormat="1" ht="33.75" customHeight="1">
      <c r="A72" s="29" t="s">
        <v>119</v>
      </c>
      <c r="B72" s="29"/>
      <c r="C72" s="29"/>
      <c r="D72" s="29"/>
      <c r="E72" s="29"/>
      <c r="F72" s="29"/>
      <c r="G72" s="29"/>
      <c r="H72" s="29"/>
      <c r="I72" s="30" t="s">
        <v>76</v>
      </c>
      <c r="J72" s="30"/>
      <c r="K72" s="30" t="s">
        <v>126</v>
      </c>
      <c r="L72" s="30"/>
      <c r="M72" s="31">
        <f>176550</f>
        <v>176550</v>
      </c>
      <c r="N72" s="31"/>
      <c r="O72" s="31"/>
      <c r="P72" s="33" t="s">
        <v>40</v>
      </c>
      <c r="Q72" s="33"/>
      <c r="R72" s="33"/>
      <c r="S72" s="33"/>
      <c r="T72" s="32">
        <f>176550</f>
        <v>176550</v>
      </c>
      <c r="U72" s="32"/>
    </row>
    <row r="73" spans="1:21" s="1" customFormat="1" ht="13.5" customHeight="1">
      <c r="A73" s="29" t="s">
        <v>127</v>
      </c>
      <c r="B73" s="29"/>
      <c r="C73" s="29"/>
      <c r="D73" s="29"/>
      <c r="E73" s="29"/>
      <c r="F73" s="29"/>
      <c r="G73" s="29"/>
      <c r="H73" s="29"/>
      <c r="I73" s="30" t="s">
        <v>76</v>
      </c>
      <c r="J73" s="30"/>
      <c r="K73" s="30" t="s">
        <v>128</v>
      </c>
      <c r="L73" s="30"/>
      <c r="M73" s="31">
        <f>74000</f>
        <v>74000</v>
      </c>
      <c r="N73" s="31"/>
      <c r="O73" s="31"/>
      <c r="P73" s="31">
        <f>29324.61</f>
        <v>29324.61</v>
      </c>
      <c r="Q73" s="31"/>
      <c r="R73" s="31"/>
      <c r="S73" s="31"/>
      <c r="T73" s="32">
        <f>44675.39</f>
        <v>44675.39</v>
      </c>
      <c r="U73" s="32"/>
    </row>
    <row r="74" spans="1:21" s="1" customFormat="1" ht="24" customHeight="1">
      <c r="A74" s="29" t="s">
        <v>89</v>
      </c>
      <c r="B74" s="29"/>
      <c r="C74" s="29"/>
      <c r="D74" s="29"/>
      <c r="E74" s="29"/>
      <c r="F74" s="29"/>
      <c r="G74" s="29"/>
      <c r="H74" s="29"/>
      <c r="I74" s="30" t="s">
        <v>76</v>
      </c>
      <c r="J74" s="30"/>
      <c r="K74" s="30" t="s">
        <v>129</v>
      </c>
      <c r="L74" s="30"/>
      <c r="M74" s="31">
        <f>130000</f>
        <v>130000</v>
      </c>
      <c r="N74" s="31"/>
      <c r="O74" s="31"/>
      <c r="P74" s="31">
        <f>56629</f>
        <v>56629</v>
      </c>
      <c r="Q74" s="31"/>
      <c r="R74" s="31"/>
      <c r="S74" s="31"/>
      <c r="T74" s="32">
        <f>73371</f>
        <v>73371</v>
      </c>
      <c r="U74" s="32"/>
    </row>
    <row r="75" spans="1:21" s="1" customFormat="1" ht="33.75" customHeight="1">
      <c r="A75" s="29" t="s">
        <v>119</v>
      </c>
      <c r="B75" s="29"/>
      <c r="C75" s="29"/>
      <c r="D75" s="29"/>
      <c r="E75" s="29"/>
      <c r="F75" s="29"/>
      <c r="G75" s="29"/>
      <c r="H75" s="29"/>
      <c r="I75" s="30" t="s">
        <v>76</v>
      </c>
      <c r="J75" s="30"/>
      <c r="K75" s="30" t="s">
        <v>130</v>
      </c>
      <c r="L75" s="30"/>
      <c r="M75" s="31">
        <f>227600</f>
        <v>227600</v>
      </c>
      <c r="N75" s="31"/>
      <c r="O75" s="31"/>
      <c r="P75" s="31">
        <f>95400</f>
        <v>95400</v>
      </c>
      <c r="Q75" s="31"/>
      <c r="R75" s="31"/>
      <c r="S75" s="31"/>
      <c r="T75" s="32">
        <f>132200</f>
        <v>132200</v>
      </c>
      <c r="U75" s="32"/>
    </row>
    <row r="76" spans="1:21" s="1" customFormat="1" ht="13.5" customHeight="1">
      <c r="A76" s="29" t="s">
        <v>127</v>
      </c>
      <c r="B76" s="29"/>
      <c r="C76" s="29"/>
      <c r="D76" s="29"/>
      <c r="E76" s="29"/>
      <c r="F76" s="29"/>
      <c r="G76" s="29"/>
      <c r="H76" s="29"/>
      <c r="I76" s="30" t="s">
        <v>76</v>
      </c>
      <c r="J76" s="30"/>
      <c r="K76" s="30" t="s">
        <v>131</v>
      </c>
      <c r="L76" s="30"/>
      <c r="M76" s="31">
        <f>283200</f>
        <v>283200</v>
      </c>
      <c r="N76" s="31"/>
      <c r="O76" s="31"/>
      <c r="P76" s="31">
        <f>65894.22</f>
        <v>65894.22</v>
      </c>
      <c r="Q76" s="31"/>
      <c r="R76" s="31"/>
      <c r="S76" s="31"/>
      <c r="T76" s="32">
        <f>217305.78</f>
        <v>217305.78</v>
      </c>
      <c r="U76" s="32"/>
    </row>
    <row r="77" spans="1:21" s="1" customFormat="1" ht="13.5" customHeight="1">
      <c r="A77" s="29" t="s">
        <v>132</v>
      </c>
      <c r="B77" s="29"/>
      <c r="C77" s="29"/>
      <c r="D77" s="29"/>
      <c r="E77" s="29"/>
      <c r="F77" s="29"/>
      <c r="G77" s="29"/>
      <c r="H77" s="29"/>
      <c r="I77" s="30" t="s">
        <v>76</v>
      </c>
      <c r="J77" s="30"/>
      <c r="K77" s="30" t="s">
        <v>133</v>
      </c>
      <c r="L77" s="30"/>
      <c r="M77" s="31">
        <f>900000</f>
        <v>900000</v>
      </c>
      <c r="N77" s="31"/>
      <c r="O77" s="31"/>
      <c r="P77" s="31">
        <f>1302.89</f>
        <v>1302.89</v>
      </c>
      <c r="Q77" s="31"/>
      <c r="R77" s="31"/>
      <c r="S77" s="31"/>
      <c r="T77" s="32">
        <f>898697.11</f>
        <v>898697.11</v>
      </c>
      <c r="U77" s="32"/>
    </row>
    <row r="78" spans="1:21" s="1" customFormat="1" ht="15" customHeight="1">
      <c r="A78" s="34" t="s">
        <v>134</v>
      </c>
      <c r="B78" s="34"/>
      <c r="C78" s="34"/>
      <c r="D78" s="34"/>
      <c r="E78" s="34"/>
      <c r="F78" s="34"/>
      <c r="G78" s="34"/>
      <c r="H78" s="34"/>
      <c r="I78" s="35" t="s">
        <v>135</v>
      </c>
      <c r="J78" s="35"/>
      <c r="K78" s="35" t="s">
        <v>35</v>
      </c>
      <c r="L78" s="35"/>
      <c r="M78" s="36">
        <f>-7081600.51</f>
        <v>-7081600.51</v>
      </c>
      <c r="N78" s="36"/>
      <c r="O78" s="36"/>
      <c r="P78" s="36">
        <f>-894929.83</f>
        <v>-894929.83</v>
      </c>
      <c r="Q78" s="36"/>
      <c r="R78" s="36"/>
      <c r="S78" s="36"/>
      <c r="T78" s="37" t="s">
        <v>35</v>
      </c>
      <c r="U78" s="37"/>
    </row>
    <row r="79" spans="1:21" s="1" customFormat="1" ht="13.5" customHeight="1">
      <c r="A79" s="7" t="s">
        <v>10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s="1" customFormat="1" ht="13.5" customHeight="1">
      <c r="A80" s="12" t="s">
        <v>136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s="1" customFormat="1" ht="45.75" customHeight="1">
      <c r="A81" s="13" t="s">
        <v>21</v>
      </c>
      <c r="B81" s="13"/>
      <c r="C81" s="13"/>
      <c r="D81" s="13"/>
      <c r="E81" s="13"/>
      <c r="F81" s="13"/>
      <c r="G81" s="13"/>
      <c r="H81" s="13"/>
      <c r="I81" s="13" t="s">
        <v>22</v>
      </c>
      <c r="J81" s="13"/>
      <c r="K81" s="13" t="s">
        <v>137</v>
      </c>
      <c r="L81" s="13"/>
      <c r="M81" s="14" t="s">
        <v>24</v>
      </c>
      <c r="N81" s="14"/>
      <c r="O81" s="14"/>
      <c r="P81" s="14" t="s">
        <v>25</v>
      </c>
      <c r="Q81" s="14"/>
      <c r="R81" s="14"/>
      <c r="S81" s="14"/>
      <c r="T81" s="15" t="s">
        <v>26</v>
      </c>
      <c r="U81" s="15"/>
    </row>
    <row r="82" spans="1:21" s="1" customFormat="1" ht="12.75" customHeight="1">
      <c r="A82" s="16" t="s">
        <v>27</v>
      </c>
      <c r="B82" s="16"/>
      <c r="C82" s="16"/>
      <c r="D82" s="16"/>
      <c r="E82" s="16"/>
      <c r="F82" s="16"/>
      <c r="G82" s="16"/>
      <c r="H82" s="16"/>
      <c r="I82" s="16" t="s">
        <v>28</v>
      </c>
      <c r="J82" s="16"/>
      <c r="K82" s="16" t="s">
        <v>29</v>
      </c>
      <c r="L82" s="16"/>
      <c r="M82" s="17" t="s">
        <v>30</v>
      </c>
      <c r="N82" s="17"/>
      <c r="O82" s="17"/>
      <c r="P82" s="17" t="s">
        <v>31</v>
      </c>
      <c r="Q82" s="17"/>
      <c r="R82" s="17"/>
      <c r="S82" s="17"/>
      <c r="T82" s="18" t="s">
        <v>32</v>
      </c>
      <c r="U82" s="18"/>
    </row>
    <row r="83" spans="1:21" s="1" customFormat="1" ht="13.5" customHeight="1">
      <c r="A83" s="19" t="s">
        <v>138</v>
      </c>
      <c r="B83" s="19"/>
      <c r="C83" s="19"/>
      <c r="D83" s="19"/>
      <c r="E83" s="19"/>
      <c r="F83" s="19"/>
      <c r="G83" s="19"/>
      <c r="H83" s="19"/>
      <c r="I83" s="20" t="s">
        <v>139</v>
      </c>
      <c r="J83" s="20"/>
      <c r="K83" s="20" t="s">
        <v>35</v>
      </c>
      <c r="L83" s="20"/>
      <c r="M83" s="38">
        <f>7081600.51</f>
        <v>7081600.51</v>
      </c>
      <c r="N83" s="38"/>
      <c r="O83" s="38"/>
      <c r="P83" s="21">
        <f>894929.83</f>
        <v>894929.83</v>
      </c>
      <c r="Q83" s="21"/>
      <c r="R83" s="21"/>
      <c r="S83" s="21"/>
      <c r="T83" s="39">
        <f>6186670.68</f>
        <v>6186670.68</v>
      </c>
      <c r="U83" s="39"/>
    </row>
    <row r="84" spans="1:21" s="1" customFormat="1" ht="13.5" customHeight="1">
      <c r="A84" s="40" t="s">
        <v>140</v>
      </c>
      <c r="B84" s="40"/>
      <c r="C84" s="40"/>
      <c r="D84" s="40"/>
      <c r="E84" s="40"/>
      <c r="F84" s="40"/>
      <c r="G84" s="40"/>
      <c r="H84" s="40"/>
      <c r="I84" s="41" t="s">
        <v>10</v>
      </c>
      <c r="J84" s="41"/>
      <c r="K84" s="41" t="s">
        <v>10</v>
      </c>
      <c r="L84" s="41"/>
      <c r="M84" s="42" t="s">
        <v>10</v>
      </c>
      <c r="N84" s="42"/>
      <c r="O84" s="42"/>
      <c r="P84" s="43" t="s">
        <v>10</v>
      </c>
      <c r="Q84" s="43"/>
      <c r="R84" s="43"/>
      <c r="S84" s="43"/>
      <c r="T84" s="44" t="s">
        <v>10</v>
      </c>
      <c r="U84" s="44"/>
    </row>
    <row r="85" spans="1:21" s="1" customFormat="1" ht="13.5" customHeight="1">
      <c r="A85" s="23" t="s">
        <v>141</v>
      </c>
      <c r="B85" s="23"/>
      <c r="C85" s="23"/>
      <c r="D85" s="23"/>
      <c r="E85" s="23"/>
      <c r="F85" s="23"/>
      <c r="G85" s="23"/>
      <c r="H85" s="23"/>
      <c r="I85" s="45" t="s">
        <v>142</v>
      </c>
      <c r="J85" s="45"/>
      <c r="K85" s="24" t="s">
        <v>35</v>
      </c>
      <c r="L85" s="24"/>
      <c r="M85" s="46">
        <f>3660000</f>
        <v>3660000</v>
      </c>
      <c r="N85" s="46"/>
      <c r="O85" s="46"/>
      <c r="P85" s="25">
        <f>3660000</f>
        <v>3660000</v>
      </c>
      <c r="Q85" s="25"/>
      <c r="R85" s="25"/>
      <c r="S85" s="25"/>
      <c r="T85" s="47">
        <f>0</f>
        <v>0</v>
      </c>
      <c r="U85" s="47"/>
    </row>
    <row r="86" spans="1:21" s="1" customFormat="1" ht="24" customHeight="1">
      <c r="A86" s="29" t="s">
        <v>143</v>
      </c>
      <c r="B86" s="29"/>
      <c r="C86" s="29"/>
      <c r="D86" s="29"/>
      <c r="E86" s="29"/>
      <c r="F86" s="29"/>
      <c r="G86" s="29"/>
      <c r="H86" s="29"/>
      <c r="I86" s="30" t="s">
        <v>142</v>
      </c>
      <c r="J86" s="30"/>
      <c r="K86" s="30" t="s">
        <v>144</v>
      </c>
      <c r="L86" s="30"/>
      <c r="M86" s="48">
        <f>9991200</f>
        <v>9991200</v>
      </c>
      <c r="N86" s="48"/>
      <c r="O86" s="48"/>
      <c r="P86" s="31">
        <f>9500000</f>
        <v>9500000</v>
      </c>
      <c r="Q86" s="31"/>
      <c r="R86" s="31"/>
      <c r="S86" s="31"/>
      <c r="T86" s="49">
        <f>491200</f>
        <v>491200</v>
      </c>
      <c r="U86" s="49"/>
    </row>
    <row r="87" spans="1:21" s="1" customFormat="1" ht="24" customHeight="1">
      <c r="A87" s="29" t="s">
        <v>145</v>
      </c>
      <c r="B87" s="29"/>
      <c r="C87" s="29"/>
      <c r="D87" s="29"/>
      <c r="E87" s="29"/>
      <c r="F87" s="29"/>
      <c r="G87" s="29"/>
      <c r="H87" s="29"/>
      <c r="I87" s="30" t="s">
        <v>142</v>
      </c>
      <c r="J87" s="30"/>
      <c r="K87" s="30" t="s">
        <v>146</v>
      </c>
      <c r="L87" s="30"/>
      <c r="M87" s="48">
        <f>-6331200</f>
        <v>-6331200</v>
      </c>
      <c r="N87" s="48"/>
      <c r="O87" s="48"/>
      <c r="P87" s="31">
        <f>-5840000</f>
        <v>-5840000</v>
      </c>
      <c r="Q87" s="31"/>
      <c r="R87" s="31"/>
      <c r="S87" s="31"/>
      <c r="T87" s="49">
        <f>-491200</f>
        <v>-491200</v>
      </c>
      <c r="U87" s="49"/>
    </row>
    <row r="88" spans="1:21" s="1" customFormat="1" ht="0.75" customHeight="1">
      <c r="A88" s="50" t="s">
        <v>10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s="1" customFormat="1" ht="13.5" customHeight="1">
      <c r="A89" s="29" t="s">
        <v>147</v>
      </c>
      <c r="B89" s="29"/>
      <c r="C89" s="29"/>
      <c r="D89" s="29"/>
      <c r="E89" s="29"/>
      <c r="F89" s="29"/>
      <c r="G89" s="29"/>
      <c r="H89" s="29"/>
      <c r="I89" s="41" t="s">
        <v>148</v>
      </c>
      <c r="J89" s="41"/>
      <c r="K89" s="41" t="s">
        <v>35</v>
      </c>
      <c r="L89" s="41"/>
      <c r="M89" s="42" t="s">
        <v>40</v>
      </c>
      <c r="N89" s="42"/>
      <c r="O89" s="42"/>
      <c r="P89" s="33" t="s">
        <v>40</v>
      </c>
      <c r="Q89" s="33"/>
      <c r="R89" s="33"/>
      <c r="S89" s="33"/>
      <c r="T89" s="44" t="s">
        <v>40</v>
      </c>
      <c r="U89" s="44"/>
    </row>
    <row r="90" spans="1:21" s="1" customFormat="1" ht="13.5" customHeight="1">
      <c r="A90" s="29" t="s">
        <v>10</v>
      </c>
      <c r="B90" s="29"/>
      <c r="C90" s="29"/>
      <c r="D90" s="29"/>
      <c r="E90" s="29"/>
      <c r="F90" s="29"/>
      <c r="G90" s="29"/>
      <c r="H90" s="29"/>
      <c r="I90" s="30" t="s">
        <v>148</v>
      </c>
      <c r="J90" s="30"/>
      <c r="K90" s="30" t="s">
        <v>10</v>
      </c>
      <c r="L90" s="30"/>
      <c r="M90" s="51" t="s">
        <v>40</v>
      </c>
      <c r="N90" s="51"/>
      <c r="O90" s="51"/>
      <c r="P90" s="33" t="s">
        <v>40</v>
      </c>
      <c r="Q90" s="33"/>
      <c r="R90" s="33"/>
      <c r="S90" s="33"/>
      <c r="T90" s="52" t="s">
        <v>40</v>
      </c>
      <c r="U90" s="52"/>
    </row>
    <row r="91" spans="1:21" s="1" customFormat="1" ht="13.5" customHeight="1">
      <c r="A91" s="29" t="s">
        <v>149</v>
      </c>
      <c r="B91" s="29"/>
      <c r="C91" s="29"/>
      <c r="D91" s="29"/>
      <c r="E91" s="29"/>
      <c r="F91" s="29"/>
      <c r="G91" s="29"/>
      <c r="H91" s="29"/>
      <c r="I91" s="30" t="s">
        <v>150</v>
      </c>
      <c r="J91" s="30"/>
      <c r="K91" s="30" t="s">
        <v>151</v>
      </c>
      <c r="L91" s="30"/>
      <c r="M91" s="48">
        <f>3421600.51</f>
        <v>3421600.51</v>
      </c>
      <c r="N91" s="48"/>
      <c r="O91" s="48"/>
      <c r="P91" s="31">
        <f>-2765070.17</f>
        <v>-2765070.17</v>
      </c>
      <c r="Q91" s="31"/>
      <c r="R91" s="31"/>
      <c r="S91" s="31"/>
      <c r="T91" s="49">
        <f>6186670.68</f>
        <v>6186670.68</v>
      </c>
      <c r="U91" s="49"/>
    </row>
    <row r="92" spans="1:21" s="1" customFormat="1" ht="13.5" customHeight="1">
      <c r="A92" s="29" t="s">
        <v>152</v>
      </c>
      <c r="B92" s="29"/>
      <c r="C92" s="29"/>
      <c r="D92" s="29"/>
      <c r="E92" s="29"/>
      <c r="F92" s="29"/>
      <c r="G92" s="29"/>
      <c r="H92" s="29"/>
      <c r="I92" s="30" t="s">
        <v>153</v>
      </c>
      <c r="J92" s="30"/>
      <c r="K92" s="30" t="s">
        <v>154</v>
      </c>
      <c r="L92" s="30"/>
      <c r="M92" s="48">
        <f>-57920900</f>
        <v>-57920900</v>
      </c>
      <c r="N92" s="48"/>
      <c r="O92" s="48"/>
      <c r="P92" s="31">
        <f>-25098739.97</f>
        <v>-25098739.97</v>
      </c>
      <c r="Q92" s="31"/>
      <c r="R92" s="31"/>
      <c r="S92" s="31"/>
      <c r="T92" s="53" t="s">
        <v>35</v>
      </c>
      <c r="U92" s="53"/>
    </row>
    <row r="93" spans="1:21" s="1" customFormat="1" ht="13.5" customHeight="1">
      <c r="A93" s="29" t="s">
        <v>155</v>
      </c>
      <c r="B93" s="29"/>
      <c r="C93" s="29"/>
      <c r="D93" s="29"/>
      <c r="E93" s="29"/>
      <c r="F93" s="29"/>
      <c r="G93" s="29"/>
      <c r="H93" s="29"/>
      <c r="I93" s="30" t="s">
        <v>156</v>
      </c>
      <c r="J93" s="30"/>
      <c r="K93" s="30" t="s">
        <v>157</v>
      </c>
      <c r="L93" s="30"/>
      <c r="M93" s="48">
        <f>61342500.51</f>
        <v>61342500.51</v>
      </c>
      <c r="N93" s="48"/>
      <c r="O93" s="48"/>
      <c r="P93" s="31">
        <f>22333669.8</f>
        <v>22333669.8</v>
      </c>
      <c r="Q93" s="31"/>
      <c r="R93" s="31"/>
      <c r="S93" s="31"/>
      <c r="T93" s="53" t="s">
        <v>35</v>
      </c>
      <c r="U93" s="53"/>
    </row>
    <row r="94" spans="1:21" s="1" customFormat="1" ht="13.5" customHeight="1">
      <c r="A94" s="55" t="s">
        <v>10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spans="1:21" s="1" customFormat="1" ht="13.5" customHeight="1">
      <c r="A95" s="7" t="s">
        <v>10</v>
      </c>
      <c r="B95" s="7"/>
      <c r="C95" s="7"/>
      <c r="D95" s="7"/>
      <c r="E95" s="7"/>
      <c r="F95" s="54" t="s">
        <v>10</v>
      </c>
      <c r="G95" s="54"/>
      <c r="H95" s="54"/>
      <c r="I95" s="54"/>
      <c r="J95" s="54"/>
      <c r="K95" s="54" t="s">
        <v>158</v>
      </c>
      <c r="L95" s="54"/>
      <c r="M95" s="54"/>
      <c r="N95" s="54"/>
      <c r="O95" s="7" t="s">
        <v>10</v>
      </c>
      <c r="P95" s="7"/>
      <c r="Q95" s="7"/>
      <c r="R95" s="7"/>
      <c r="S95" s="7"/>
      <c r="T95" s="7"/>
      <c r="U95" s="7"/>
    </row>
    <row r="96" spans="1:21" s="1" customFormat="1" ht="13.5" customHeight="1">
      <c r="A96" s="7" t="s">
        <v>10</v>
      </c>
      <c r="B96" s="7"/>
      <c r="C96" s="7"/>
      <c r="D96" s="7"/>
      <c r="E96" s="7"/>
      <c r="F96" s="10" t="s">
        <v>10</v>
      </c>
      <c r="G96" s="56" t="s">
        <v>159</v>
      </c>
      <c r="H96" s="56"/>
      <c r="I96" s="56"/>
      <c r="J96" s="10" t="s">
        <v>10</v>
      </c>
      <c r="K96" s="10" t="s">
        <v>10</v>
      </c>
      <c r="L96" s="56" t="s">
        <v>160</v>
      </c>
      <c r="M96" s="56"/>
      <c r="N96" s="7" t="s">
        <v>10</v>
      </c>
      <c r="O96" s="7"/>
      <c r="P96" s="7"/>
      <c r="Q96" s="7"/>
      <c r="R96" s="7"/>
      <c r="S96" s="7"/>
      <c r="T96" s="7"/>
      <c r="U96" s="7"/>
    </row>
    <row r="97" spans="1:21" s="1" customFormat="1" ht="7.5" customHeight="1">
      <c r="A97" s="7" t="s">
        <v>10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s="1" customFormat="1" ht="13.5" customHeight="1">
      <c r="A98" s="7" t="s">
        <v>10</v>
      </c>
      <c r="B98" s="7"/>
      <c r="C98" s="7"/>
      <c r="D98" s="7"/>
      <c r="E98" s="7"/>
      <c r="F98" s="54" t="s">
        <v>10</v>
      </c>
      <c r="G98" s="54"/>
      <c r="H98" s="54"/>
      <c r="I98" s="54"/>
      <c r="J98" s="54"/>
      <c r="K98" s="54" t="s">
        <v>161</v>
      </c>
      <c r="L98" s="54"/>
      <c r="M98" s="54"/>
      <c r="N98" s="54"/>
      <c r="O98" s="7" t="s">
        <v>10</v>
      </c>
      <c r="P98" s="7"/>
      <c r="Q98" s="7"/>
      <c r="R98" s="7"/>
      <c r="S98" s="7"/>
      <c r="T98" s="7"/>
      <c r="U98" s="7"/>
    </row>
    <row r="99" spans="1:21" s="1" customFormat="1" ht="13.5" customHeight="1">
      <c r="A99" s="7" t="s">
        <v>10</v>
      </c>
      <c r="B99" s="7"/>
      <c r="C99" s="7"/>
      <c r="D99" s="7"/>
      <c r="E99" s="7"/>
      <c r="F99" s="10" t="s">
        <v>10</v>
      </c>
      <c r="G99" s="56" t="s">
        <v>159</v>
      </c>
      <c r="H99" s="56"/>
      <c r="I99" s="56"/>
      <c r="J99" s="10" t="s">
        <v>10</v>
      </c>
      <c r="K99" s="10" t="s">
        <v>10</v>
      </c>
      <c r="L99" s="56" t="s">
        <v>160</v>
      </c>
      <c r="M99" s="56"/>
      <c r="N99" s="7" t="s">
        <v>10</v>
      </c>
      <c r="O99" s="7"/>
      <c r="P99" s="7"/>
      <c r="Q99" s="7"/>
      <c r="R99" s="7"/>
      <c r="S99" s="7"/>
      <c r="T99" s="7"/>
      <c r="U99" s="7"/>
    </row>
    <row r="100" spans="1:21" s="1" customFormat="1" ht="15.75" customHeight="1">
      <c r="A100" s="7" t="s">
        <v>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1" customFormat="1" ht="13.5" customHeight="1">
      <c r="A101" s="57" t="s">
        <v>162</v>
      </c>
      <c r="B101" s="57"/>
      <c r="C101" s="57"/>
      <c r="D101" s="57"/>
      <c r="E101" s="57"/>
      <c r="F101" s="57"/>
      <c r="G101" s="57"/>
      <c r="H101" s="7" t="s">
        <v>10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s="1" customFormat="1" ht="13.5" customHeight="1">
      <c r="A102" s="4" t="s">
        <v>163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</sheetData>
  <sheetProtection/>
  <mergeCells count="517">
    <mergeCell ref="A100:U100"/>
    <mergeCell ref="A101:G101"/>
    <mergeCell ref="H101:U101"/>
    <mergeCell ref="A102:U102"/>
    <mergeCell ref="A97:U97"/>
    <mergeCell ref="A98:E98"/>
    <mergeCell ref="F98:J98"/>
    <mergeCell ref="K98:N98"/>
    <mergeCell ref="O98:U98"/>
    <mergeCell ref="A99:E99"/>
    <mergeCell ref="G99:I99"/>
    <mergeCell ref="L99:M99"/>
    <mergeCell ref="N99:U99"/>
    <mergeCell ref="A94:U94"/>
    <mergeCell ref="A95:E95"/>
    <mergeCell ref="F95:J95"/>
    <mergeCell ref="K95:N95"/>
    <mergeCell ref="O95:U95"/>
    <mergeCell ref="A96:E96"/>
    <mergeCell ref="G96:I96"/>
    <mergeCell ref="L96:M96"/>
    <mergeCell ref="N96:U96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8:U88"/>
    <mergeCell ref="A89:H89"/>
    <mergeCell ref="I89:J89"/>
    <mergeCell ref="K89:L89"/>
    <mergeCell ref="M89:O89"/>
    <mergeCell ref="P89:S89"/>
    <mergeCell ref="T89:U89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79:U79"/>
    <mergeCell ref="A80:U80"/>
    <mergeCell ref="A81:H81"/>
    <mergeCell ref="I81:J81"/>
    <mergeCell ref="K81:L81"/>
    <mergeCell ref="M81:O81"/>
    <mergeCell ref="P81:S81"/>
    <mergeCell ref="T81:U81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1:U31"/>
    <mergeCell ref="A32:U32"/>
    <mergeCell ref="A33:H33"/>
    <mergeCell ref="I33:J33"/>
    <mergeCell ref="K33:L33"/>
    <mergeCell ref="M33:O33"/>
    <mergeCell ref="P33:S33"/>
    <mergeCell ref="T33:U33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.1968503937007874" top="1.1811023622047245" bottom="0.3937007874015748" header="0" footer="0"/>
  <pageSetup horizontalDpi="600" verticalDpi="600" orientation="landscape" paperSize="9" r:id="rId1"/>
  <rowBreaks count="2" manualBreakCount="2">
    <brk id="31" max="255" man="1"/>
    <brk id="7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2016-05-05T13:57:50Z</cp:lastPrinted>
  <dcterms:created xsi:type="dcterms:W3CDTF">2016-05-05T13:59:33Z</dcterms:created>
  <dcterms:modified xsi:type="dcterms:W3CDTF">2016-05-05T13:59:33Z</dcterms:modified>
  <cp:category/>
  <cp:version/>
  <cp:contentType/>
  <cp:contentStatus/>
</cp:coreProperties>
</file>